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198 ZPŘ Infuzní a transfuzní sety\2 Zadávací dokumentace\2 ZD revize\"/>
    </mc:Choice>
  </mc:AlternateContent>
  <xr:revisionPtr revIDLastSave="0" documentId="13_ncr:1_{3F5035DD-622D-487E-96F9-F08C718AA22B}" xr6:coauthVersionLast="46" xr6:coauthVersionMax="46" xr10:uidLastSave="{00000000-0000-0000-0000-000000000000}"/>
  <bookViews>
    <workbookView xWindow="4320" yWindow="4320" windowWidth="21600" windowHeight="12735" tabRatio="500" xr2:uid="{00000000-000D-0000-FFFF-FFFF00000000}"/>
  </bookViews>
  <sheets>
    <sheet name="List1" sheetId="1" r:id="rId1"/>
    <sheet name="Podklad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9" i="1" l="1"/>
  <c r="F9" i="1" s="1"/>
  <c r="H28" i="2"/>
  <c r="F27" i="2"/>
  <c r="G27" i="2" s="1"/>
  <c r="D27" i="2"/>
  <c r="F26" i="2"/>
  <c r="G26" i="2" s="1"/>
  <c r="D26" i="2"/>
  <c r="I25" i="2"/>
  <c r="F25" i="2"/>
  <c r="G25" i="2" s="1"/>
  <c r="D25" i="2"/>
  <c r="G24" i="2"/>
  <c r="F24" i="2"/>
  <c r="D24" i="2"/>
  <c r="F23" i="2"/>
  <c r="G23" i="2" s="1"/>
  <c r="D23" i="2"/>
  <c r="I22" i="2"/>
  <c r="F22" i="2"/>
  <c r="G22" i="2" s="1"/>
  <c r="D22" i="2"/>
  <c r="F21" i="2"/>
  <c r="G21" i="2" s="1"/>
  <c r="D21" i="2"/>
  <c r="F20" i="2"/>
  <c r="G20" i="2" s="1"/>
  <c r="D20" i="2"/>
  <c r="G19" i="2"/>
  <c r="F19" i="2"/>
  <c r="D19" i="2"/>
  <c r="F18" i="2"/>
  <c r="G18" i="2" s="1"/>
  <c r="D18" i="2"/>
  <c r="F17" i="2"/>
  <c r="G17" i="2" s="1"/>
  <c r="D17" i="2"/>
  <c r="F16" i="2"/>
  <c r="G16" i="2" s="1"/>
  <c r="D16" i="2"/>
  <c r="G15" i="2"/>
  <c r="F15" i="2"/>
  <c r="D15" i="2"/>
  <c r="F14" i="2"/>
  <c r="G14" i="2" s="1"/>
  <c r="D14" i="2"/>
  <c r="F13" i="2"/>
  <c r="G13" i="2" s="1"/>
  <c r="D13" i="2"/>
  <c r="F12" i="2"/>
  <c r="G12" i="2" s="1"/>
  <c r="D12" i="2"/>
  <c r="I12" i="2" s="1"/>
  <c r="F11" i="2"/>
  <c r="G11" i="2" s="1"/>
  <c r="D11" i="2"/>
  <c r="I10" i="2"/>
  <c r="F10" i="2"/>
  <c r="G10" i="2" s="1"/>
  <c r="D10" i="2"/>
  <c r="G9" i="2"/>
  <c r="F9" i="2"/>
  <c r="D9" i="2"/>
  <c r="I8" i="2"/>
  <c r="G8" i="2"/>
  <c r="F8" i="2"/>
  <c r="D8" i="2"/>
  <c r="F7" i="2"/>
  <c r="G7" i="2" s="1"/>
  <c r="D7" i="2"/>
  <c r="F6" i="2"/>
  <c r="G6" i="2" s="1"/>
  <c r="D6" i="2"/>
  <c r="I6" i="2" s="1"/>
  <c r="F5" i="2"/>
  <c r="G5" i="2" s="1"/>
  <c r="D5" i="2"/>
  <c r="F4" i="2"/>
  <c r="G4" i="2" s="1"/>
  <c r="D4" i="2"/>
  <c r="G3" i="2"/>
  <c r="F3" i="2"/>
  <c r="D3" i="2"/>
  <c r="E10" i="1" l="1"/>
  <c r="F10" i="1"/>
</calcChain>
</file>

<file path=xl/sharedStrings.xml><?xml version="1.0" encoding="utf-8"?>
<sst xmlns="http://schemas.openxmlformats.org/spreadsheetml/2006/main" count="68" uniqueCount="45">
  <si>
    <t>Položka veřejné zakázky</t>
  </si>
  <si>
    <t>předpokládaný počet kusů položky za období 1 roku (12 měsíců)</t>
  </si>
  <si>
    <t>nabídková cena za 1 kus položky v Kč bez DPH</t>
  </si>
  <si>
    <t>sazba DPH v %</t>
  </si>
  <si>
    <t>Celková nabídková cena v Kč za část 1 veřejné zakázky</t>
  </si>
  <si>
    <t>název</t>
  </si>
  <si>
    <t xml:space="preserve">balení </t>
  </si>
  <si>
    <t>Součet z počet</t>
  </si>
  <si>
    <t>Minimum z cena/ks vč. DPH</t>
  </si>
  <si>
    <t>cena /ks bez DPH</t>
  </si>
  <si>
    <t>Součet z cena celkem vč. DPH</t>
  </si>
  <si>
    <t>ks celkem</t>
  </si>
  <si>
    <t>BD Plastipak syringe 50/60 ml LL</t>
  </si>
  <si>
    <t>ks</t>
  </si>
  <si>
    <t>INJ.STŘÍKAČKA 10ml LL 100ks PF (bal=100ks kar=10bal min=1bal)</t>
  </si>
  <si>
    <t>bal</t>
  </si>
  <si>
    <t>INJ.STŘÍKAČKA 60ml katetr 55ks PF (bal=55ks kar=4bal min=1bal), proplachová</t>
  </si>
  <si>
    <t>Injekční stříkačka 10ml (bal=100ks kar=12bal min=1bal)</t>
  </si>
  <si>
    <t>Stříkačka injekční 10ml 100ks (12bal/kar) - k.č. 121010 (192bal/plt)</t>
  </si>
  <si>
    <t>Injekční stříkačka 20ml (bal=100ks kar=8bal min=1bal)</t>
  </si>
  <si>
    <t>Stříkačka injekční 20ml (50ks/bal) (750ks/kart)- k.č. 121020 (240bal/plt)</t>
  </si>
  <si>
    <t>Injekční stříkačka 2ml (bal=100ks kar=25bal min=1bal)</t>
  </si>
  <si>
    <t>Stříkačka injekční 2ml 100ks (28bal/kar) - k.č. 121002 (448bal/plt)</t>
  </si>
  <si>
    <t>Injekční stříkačka 5ml (bal=100ks kar=20bal min=1bal)</t>
  </si>
  <si>
    <t>Stříkačka injekční 5ml 100ks (19bal/kar) - k.č. 121005 (304bal/plt)</t>
  </si>
  <si>
    <t>Injekční stříkačka dvoudílná INJEKT 20 ML, LUER,(ZELENÁ)(100KS) (100 ks)</t>
  </si>
  <si>
    <t>BD Plastipak syringe 20 ml LL</t>
  </si>
  <si>
    <t>Injekční stříkačka katetr s luer adaptérem , 100ml, 50 ks (bal=50ks min=50ks)</t>
  </si>
  <si>
    <t>Injekční stříkačka luer lock , 20ml, 80 ks (bal=80ks kar=10bal)</t>
  </si>
  <si>
    <t>Injekční stříkačka luer lock , 60ml, 60 ks (bal=60ks kar=4bal)</t>
  </si>
  <si>
    <t>Injekční stříkačka třídílná OMNIFIX 20 ML, LUER LOCK BEZ LAT. (100 ks)</t>
  </si>
  <si>
    <t>Injekční stříkačka třídílná OMNIFIX 50 ML, LUER LOCK BEZ LATEXU</t>
  </si>
  <si>
    <t>Inzulínová stříkačka 0,5ml R.O. , 30G x 1/2 0,30 x 12mm, 100 ks (bal=100ks kar=24bal)</t>
  </si>
  <si>
    <t>JIS-Stříkačka insulinová – 1ml 100U R.O., 30G x 1/2, 0,30 x 12mm, 100 ks (bal=100ks kar=20bal min=1bal)</t>
  </si>
  <si>
    <t>JIS - inzulínová stříkačka 1ml U100 s přiloženou jehlou 27G (bal=100ks kar=1800ks min=100ks)</t>
  </si>
  <si>
    <t>JANETTE ALFA lavážní stříkačka sterilní 150ml</t>
  </si>
  <si>
    <t>JANETTE výplachová stříkačka - bez příslušenství 150 ml (kar=100ks min=1ks), nesterilní</t>
  </si>
  <si>
    <t>Stříkačka Janett-vyplach. 150ml balená s přísl. resterilizovatelná (50ks/bal) (50ks/bal), nesterilní</t>
  </si>
  <si>
    <t>Stříkačka insulinová BD 0,3ml U100 (100 ks/ bal)</t>
  </si>
  <si>
    <t>cena za předpokládanou spotřebu za 1 rok v Kč bez DPH</t>
  </si>
  <si>
    <t>cena za předpokládanou spotřebu za 1 rok v Kč s DPH</t>
  </si>
  <si>
    <t>Název veřejné zakázky: Infuzní a transfuzní sety</t>
  </si>
  <si>
    <t>Infuzní souprava pro tlakovou infuzi k použití v infuzních pumpách ARGUS 404,414,707, 400/E,717V</t>
  </si>
  <si>
    <t>Název části veřejné zakázky: Infuzní souprava pro tlakovou infuzi k použití v infuzních pumpách ARGUS 404,414,707, 400/E,717V</t>
  </si>
  <si>
    <t>Příloha č. 1 KS - Dílčí specifikace ceny pro část 4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</si>
</sst>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\-??\ _K_č_-;_-@_-"/>
  </numFmts>
  <fonts count="5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8CBAD"/>
        <bgColor rgb="FFC0C0C0"/>
      </patternFill>
    </fill>
    <fill>
      <patternFill patternType="solid">
        <fgColor rgb="FFDAE3F3"/>
        <bgColor rgb="FFE2F0D9"/>
      </patternFill>
    </fill>
    <fill>
      <patternFill patternType="solid">
        <fgColor rgb="FFFFFF00"/>
        <bgColor rgb="FFFFFF00"/>
      </patternFill>
    </fill>
    <fill>
      <patternFill patternType="solid">
        <fgColor theme="2"/>
        <bgColor rgb="FFDAE3F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8FAADC"/>
      </bottom>
      <diagonal/>
    </border>
  </borders>
  <cellStyleXfs count="3">
    <xf numFmtId="0" fontId="0" fillId="0" borderId="0"/>
    <xf numFmtId="164" fontId="4" fillId="0" borderId="0" applyBorder="0" applyProtection="0"/>
    <xf numFmtId="0" fontId="1" fillId="0" borderId="0"/>
  </cellStyleXfs>
  <cellXfs count="24">
    <xf numFmtId="0" fontId="0" fillId="0" borderId="0" xfId="0"/>
    <xf numFmtId="0" fontId="2" fillId="0" borderId="0" xfId="0" applyFont="1"/>
    <xf numFmtId="164" fontId="0" fillId="0" borderId="1" xfId="1" applyFont="1" applyBorder="1" applyAlignment="1" applyProtection="1"/>
    <xf numFmtId="0" fontId="3" fillId="0" borderId="1" xfId="0" applyFont="1" applyBorder="1"/>
    <xf numFmtId="0" fontId="3" fillId="0" borderId="1" xfId="0" applyFont="1" applyBorder="1"/>
    <xf numFmtId="0" fontId="3" fillId="0" borderId="1" xfId="2" applyFont="1" applyBorder="1" applyAlignment="1">
      <alignment wrapText="1"/>
    </xf>
    <xf numFmtId="164" fontId="0" fillId="2" borderId="1" xfId="0" applyNumberFormat="1" applyFill="1" applyBorder="1"/>
    <xf numFmtId="164" fontId="0" fillId="0" borderId="0" xfId="1" applyFont="1" applyBorder="1" applyAlignment="1" applyProtection="1"/>
    <xf numFmtId="0" fontId="0" fillId="0" borderId="0" xfId="0" applyBorder="1"/>
    <xf numFmtId="0" fontId="2" fillId="3" borderId="2" xfId="0" applyFont="1" applyFill="1" applyBorder="1"/>
    <xf numFmtId="164" fontId="2" fillId="3" borderId="2" xfId="1" applyFont="1" applyFill="1" applyBorder="1" applyAlignment="1" applyProtection="1"/>
    <xf numFmtId="0" fontId="2" fillId="3" borderId="0" xfId="0" applyFont="1" applyFill="1"/>
    <xf numFmtId="0" fontId="2" fillId="0" borderId="2" xfId="0" applyFont="1" applyBorder="1"/>
    <xf numFmtId="0" fontId="2" fillId="4" borderId="2" xfId="0" applyFont="1" applyFill="1" applyBorder="1"/>
    <xf numFmtId="0" fontId="0" fillId="4" borderId="0" xfId="0" applyFont="1" applyFill="1"/>
    <xf numFmtId="164" fontId="0" fillId="4" borderId="0" xfId="1" applyFont="1" applyFill="1" applyBorder="1" applyAlignment="1" applyProtection="1"/>
    <xf numFmtId="0" fontId="2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3" fontId="3" fillId="0" borderId="1" xfId="2" applyNumberFormat="1" applyFont="1" applyBorder="1" applyAlignment="1">
      <alignment horizontal="center" vertical="center"/>
    </xf>
    <xf numFmtId="0" fontId="2" fillId="2" borderId="1" xfId="0" applyFont="1" applyFill="1" applyBorder="1"/>
    <xf numFmtId="0" fontId="0" fillId="4" borderId="0" xfId="0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</cellXfs>
  <cellStyles count="3">
    <cellStyle name="Čárka" xfId="1" builtinId="3"/>
    <cellStyle name="Normální" xfId="0" builtinId="0"/>
    <cellStyle name="Normální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zoomScaleNormal="100" workbookViewId="0">
      <selection activeCell="A3" sqref="A3"/>
    </sheetView>
  </sheetViews>
  <sheetFormatPr defaultColWidth="8.7109375" defaultRowHeight="15" x14ac:dyDescent="0.25"/>
  <cols>
    <col min="1" max="1" width="47.42578125" customWidth="1"/>
    <col min="2" max="2" width="22" customWidth="1"/>
    <col min="3" max="3" width="12.5703125" customWidth="1"/>
    <col min="4" max="4" width="11" customWidth="1"/>
    <col min="5" max="5" width="16.5703125" customWidth="1"/>
    <col min="6" max="6" width="18.42578125" customWidth="1"/>
  </cols>
  <sheetData>
    <row r="1" spans="1:6" x14ac:dyDescent="0.25">
      <c r="A1" s="1" t="s">
        <v>44</v>
      </c>
      <c r="B1" s="1"/>
      <c r="C1" s="1"/>
      <c r="D1" s="1"/>
      <c r="E1" s="1"/>
    </row>
    <row r="3" spans="1:6" x14ac:dyDescent="0.25">
      <c r="A3" s="1" t="s">
        <v>41</v>
      </c>
      <c r="B3" s="1"/>
    </row>
    <row r="4" spans="1:6" x14ac:dyDescent="0.25">
      <c r="B4" s="1"/>
    </row>
    <row r="5" spans="1:6" x14ac:dyDescent="0.25">
      <c r="A5" s="1" t="s">
        <v>43</v>
      </c>
      <c r="B5" s="1"/>
    </row>
    <row r="8" spans="1:6" ht="74.25" customHeight="1" x14ac:dyDescent="0.25">
      <c r="A8" s="16" t="s">
        <v>0</v>
      </c>
      <c r="B8" s="17" t="s">
        <v>1</v>
      </c>
      <c r="C8" s="17" t="s">
        <v>2</v>
      </c>
      <c r="D8" s="17" t="s">
        <v>3</v>
      </c>
      <c r="E8" s="18" t="s">
        <v>39</v>
      </c>
      <c r="F8" s="18" t="s">
        <v>40</v>
      </c>
    </row>
    <row r="9" spans="1:6" ht="30" x14ac:dyDescent="0.25">
      <c r="A9" s="5" t="s">
        <v>42</v>
      </c>
      <c r="B9" s="19">
        <v>16800</v>
      </c>
      <c r="C9" s="3"/>
      <c r="D9" s="4"/>
      <c r="E9" s="2">
        <f t="shared" ref="E9" si="0">D9*C9</f>
        <v>0</v>
      </c>
      <c r="F9" s="2">
        <f t="shared" ref="F9" si="1">D9/100*E9+E9</f>
        <v>0</v>
      </c>
    </row>
    <row r="10" spans="1:6" x14ac:dyDescent="0.25">
      <c r="A10" s="20" t="s">
        <v>4</v>
      </c>
      <c r="B10" s="20"/>
      <c r="C10" s="20"/>
      <c r="D10" s="20"/>
      <c r="E10" s="6">
        <f>SUM(E9:E9)</f>
        <v>0</v>
      </c>
      <c r="F10" s="6">
        <f>SUM(F9:F9)</f>
        <v>0</v>
      </c>
    </row>
    <row r="13" spans="1:6" x14ac:dyDescent="0.25">
      <c r="E13" s="7"/>
    </row>
    <row r="14" spans="1:6" x14ac:dyDescent="0.25">
      <c r="E14" s="7"/>
    </row>
    <row r="15" spans="1:6" x14ac:dyDescent="0.25">
      <c r="E15" s="8"/>
    </row>
    <row r="16" spans="1:6" x14ac:dyDescent="0.25">
      <c r="E16" s="8"/>
    </row>
  </sheetData>
  <mergeCells count="1">
    <mergeCell ref="A10:D10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8"/>
  <sheetViews>
    <sheetView zoomScaleNormal="100" workbookViewId="0">
      <selection activeCell="A30" sqref="A30"/>
    </sheetView>
  </sheetViews>
  <sheetFormatPr defaultColWidth="8.7109375" defaultRowHeight="15" x14ac:dyDescent="0.25"/>
  <cols>
    <col min="1" max="1" width="93.5703125" customWidth="1"/>
    <col min="2" max="2" width="7" customWidth="1"/>
    <col min="3" max="4" width="13.85546875" customWidth="1"/>
    <col min="5" max="5" width="25.85546875" customWidth="1"/>
    <col min="6" max="7" width="25.85546875" style="7" customWidth="1"/>
    <col min="8" max="8" width="27.28515625" style="7" customWidth="1"/>
    <col min="9" max="9" width="14" customWidth="1"/>
  </cols>
  <sheetData>
    <row r="2" spans="1:9" x14ac:dyDescent="0.25">
      <c r="A2" s="9" t="s">
        <v>5</v>
      </c>
      <c r="B2" s="9" t="s">
        <v>6</v>
      </c>
      <c r="C2" s="9" t="s">
        <v>7</v>
      </c>
      <c r="D2" s="9"/>
      <c r="E2" s="9" t="s">
        <v>8</v>
      </c>
      <c r="F2" s="10" t="s">
        <v>9</v>
      </c>
      <c r="G2" s="10"/>
      <c r="H2" s="10" t="s">
        <v>10</v>
      </c>
      <c r="I2" s="11" t="s">
        <v>11</v>
      </c>
    </row>
    <row r="3" spans="1:9" x14ac:dyDescent="0.25">
      <c r="A3" s="12" t="s">
        <v>12</v>
      </c>
      <c r="B3" t="s">
        <v>13</v>
      </c>
      <c r="C3">
        <v>12770</v>
      </c>
      <c r="D3">
        <f>C3*1</f>
        <v>12770</v>
      </c>
      <c r="E3">
        <v>8.0399999999999991</v>
      </c>
      <c r="F3" s="7">
        <f t="shared" ref="F3:F27" si="0">E3/1.21</f>
        <v>6.6446280991735529</v>
      </c>
      <c r="G3" s="7">
        <f t="shared" ref="G3:G25" si="1">F3/(D3/C3)</f>
        <v>6.6446280991735529</v>
      </c>
      <c r="H3" s="7">
        <v>102753.5</v>
      </c>
    </row>
    <row r="4" spans="1:9" x14ac:dyDescent="0.25">
      <c r="A4" s="12" t="s">
        <v>14</v>
      </c>
      <c r="B4" t="s">
        <v>15</v>
      </c>
      <c r="C4">
        <v>6</v>
      </c>
      <c r="D4">
        <f>C4*100</f>
        <v>600</v>
      </c>
      <c r="E4">
        <v>205.7</v>
      </c>
      <c r="F4" s="7">
        <f t="shared" si="0"/>
        <v>170</v>
      </c>
      <c r="G4" s="7">
        <f t="shared" si="1"/>
        <v>1.7</v>
      </c>
      <c r="H4" s="7">
        <v>1234.2</v>
      </c>
    </row>
    <row r="5" spans="1:9" x14ac:dyDescent="0.25">
      <c r="A5" s="12" t="s">
        <v>16</v>
      </c>
      <c r="B5" t="s">
        <v>15</v>
      </c>
      <c r="C5">
        <v>72</v>
      </c>
      <c r="D5">
        <f>C5*55</f>
        <v>3960</v>
      </c>
      <c r="E5">
        <v>399.3</v>
      </c>
      <c r="F5" s="7">
        <f t="shared" si="0"/>
        <v>330</v>
      </c>
      <c r="G5" s="7">
        <f t="shared" si="1"/>
        <v>6</v>
      </c>
      <c r="H5" s="7">
        <v>28749.63</v>
      </c>
    </row>
    <row r="6" spans="1:9" s="14" customFormat="1" x14ac:dyDescent="0.25">
      <c r="A6" s="13" t="s">
        <v>17</v>
      </c>
      <c r="B6" s="14" t="s">
        <v>15</v>
      </c>
      <c r="C6" s="14">
        <v>5421</v>
      </c>
      <c r="D6" s="14">
        <f>C6*100</f>
        <v>542100</v>
      </c>
      <c r="E6" s="14">
        <v>77.430000000000007</v>
      </c>
      <c r="F6" s="15">
        <f t="shared" si="0"/>
        <v>63.991735537190088</v>
      </c>
      <c r="G6" s="15">
        <f t="shared" si="1"/>
        <v>0.63991735537190086</v>
      </c>
      <c r="H6" s="15">
        <v>419802.200000007</v>
      </c>
      <c r="I6" s="21">
        <f>SUM(D6:D7)</f>
        <v>615700</v>
      </c>
    </row>
    <row r="7" spans="1:9" s="14" customFormat="1" x14ac:dyDescent="0.25">
      <c r="A7" s="13" t="s">
        <v>18</v>
      </c>
      <c r="B7" s="14" t="s">
        <v>15</v>
      </c>
      <c r="C7" s="14">
        <v>736</v>
      </c>
      <c r="D7" s="14">
        <f>C7*100</f>
        <v>73600</v>
      </c>
      <c r="E7" s="14">
        <v>77.430000000000007</v>
      </c>
      <c r="F7" s="15">
        <f t="shared" si="0"/>
        <v>63.991735537190088</v>
      </c>
      <c r="G7" s="15">
        <f t="shared" si="1"/>
        <v>0.63991735537190086</v>
      </c>
      <c r="H7" s="15">
        <v>56995.83</v>
      </c>
      <c r="I7" s="21"/>
    </row>
    <row r="8" spans="1:9" s="14" customFormat="1" x14ac:dyDescent="0.25">
      <c r="A8" s="13" t="s">
        <v>19</v>
      </c>
      <c r="B8" s="14" t="s">
        <v>15</v>
      </c>
      <c r="C8" s="14">
        <v>3478</v>
      </c>
      <c r="D8" s="14">
        <f>C8*100</f>
        <v>347800</v>
      </c>
      <c r="E8" s="14">
        <v>124.62</v>
      </c>
      <c r="F8" s="15">
        <f t="shared" si="0"/>
        <v>102.9917355371901</v>
      </c>
      <c r="G8" s="15">
        <f t="shared" si="1"/>
        <v>1.029917355371901</v>
      </c>
      <c r="H8" s="15">
        <v>433463.120000005</v>
      </c>
      <c r="I8" s="21">
        <f>SUM(D8:D9)</f>
        <v>367750</v>
      </c>
    </row>
    <row r="9" spans="1:9" s="14" customFormat="1" x14ac:dyDescent="0.25">
      <c r="A9" s="13" t="s">
        <v>20</v>
      </c>
      <c r="B9" s="14" t="s">
        <v>15</v>
      </c>
      <c r="C9" s="14">
        <v>399</v>
      </c>
      <c r="D9" s="14">
        <f>C9*50</f>
        <v>19950</v>
      </c>
      <c r="E9" s="14">
        <v>115.45</v>
      </c>
      <c r="F9" s="15">
        <f t="shared" si="0"/>
        <v>95.413223140495873</v>
      </c>
      <c r="G9" s="15">
        <f t="shared" si="1"/>
        <v>1.9082644628099175</v>
      </c>
      <c r="H9" s="15">
        <v>50159.14</v>
      </c>
      <c r="I9" s="21"/>
    </row>
    <row r="10" spans="1:9" s="14" customFormat="1" x14ac:dyDescent="0.25">
      <c r="A10" s="13" t="s">
        <v>21</v>
      </c>
      <c r="B10" s="14" t="s">
        <v>15</v>
      </c>
      <c r="C10" s="14">
        <v>3378</v>
      </c>
      <c r="D10" s="14">
        <f>C10*100</f>
        <v>337800</v>
      </c>
      <c r="E10" s="14">
        <v>41.13</v>
      </c>
      <c r="F10" s="15">
        <f t="shared" si="0"/>
        <v>33.991735537190088</v>
      </c>
      <c r="G10" s="15">
        <f t="shared" si="1"/>
        <v>0.33991735537190088</v>
      </c>
      <c r="H10" s="15">
        <v>138970.859999999</v>
      </c>
      <c r="I10" s="22">
        <f>SUM(D10:D11)</f>
        <v>400100</v>
      </c>
    </row>
    <row r="11" spans="1:9" s="14" customFormat="1" x14ac:dyDescent="0.25">
      <c r="A11" s="13" t="s">
        <v>22</v>
      </c>
      <c r="B11" s="14" t="s">
        <v>15</v>
      </c>
      <c r="C11" s="14">
        <v>623</v>
      </c>
      <c r="D11" s="14">
        <f>C11*100</f>
        <v>62300</v>
      </c>
      <c r="E11" s="14">
        <v>41.14</v>
      </c>
      <c r="F11" s="15">
        <f t="shared" si="0"/>
        <v>34</v>
      </c>
      <c r="G11" s="15">
        <f t="shared" si="1"/>
        <v>0.34</v>
      </c>
      <c r="H11" s="15">
        <v>25630.7399999999</v>
      </c>
      <c r="I11" s="22"/>
    </row>
    <row r="12" spans="1:9" s="14" customFormat="1" x14ac:dyDescent="0.25">
      <c r="A12" s="13" t="s">
        <v>23</v>
      </c>
      <c r="B12" s="14" t="s">
        <v>15</v>
      </c>
      <c r="C12" s="14">
        <v>5918</v>
      </c>
      <c r="D12" s="14">
        <f>C12*100</f>
        <v>591800</v>
      </c>
      <c r="E12" s="14">
        <v>55.37</v>
      </c>
      <c r="F12" s="15">
        <f t="shared" si="0"/>
        <v>45.760330578512395</v>
      </c>
      <c r="G12" s="15">
        <f t="shared" si="1"/>
        <v>0.45760330578512393</v>
      </c>
      <c r="H12" s="15">
        <v>328793.15999999997</v>
      </c>
      <c r="I12" s="21">
        <f>SUM(D12:D13)</f>
        <v>680000</v>
      </c>
    </row>
    <row r="13" spans="1:9" s="14" customFormat="1" x14ac:dyDescent="0.25">
      <c r="A13" s="13" t="s">
        <v>24</v>
      </c>
      <c r="B13" s="14" t="s">
        <v>15</v>
      </c>
      <c r="C13" s="14">
        <v>882</v>
      </c>
      <c r="D13" s="14">
        <f>C13*100</f>
        <v>88200</v>
      </c>
      <c r="E13" s="14">
        <v>59.29</v>
      </c>
      <c r="F13" s="15">
        <f t="shared" si="0"/>
        <v>49</v>
      </c>
      <c r="G13" s="15">
        <f t="shared" si="1"/>
        <v>0.49</v>
      </c>
      <c r="H13" s="15">
        <v>52293.760000000198</v>
      </c>
      <c r="I13" s="21"/>
    </row>
    <row r="14" spans="1:9" x14ac:dyDescent="0.25">
      <c r="A14" s="12" t="s">
        <v>25</v>
      </c>
      <c r="B14" t="s">
        <v>15</v>
      </c>
      <c r="C14">
        <v>1</v>
      </c>
      <c r="D14">
        <f>C14*100</f>
        <v>100</v>
      </c>
      <c r="E14">
        <v>167.32</v>
      </c>
      <c r="F14" s="7">
        <f t="shared" si="0"/>
        <v>138.28099173553719</v>
      </c>
      <c r="G14" s="7">
        <f t="shared" si="1"/>
        <v>1.3828099173553718</v>
      </c>
      <c r="H14" s="7">
        <v>167.31</v>
      </c>
    </row>
    <row r="15" spans="1:9" x14ac:dyDescent="0.25">
      <c r="A15" s="12" t="s">
        <v>26</v>
      </c>
      <c r="B15" t="s">
        <v>13</v>
      </c>
      <c r="C15">
        <v>6240</v>
      </c>
      <c r="D15">
        <f>C15*1</f>
        <v>6240</v>
      </c>
      <c r="E15">
        <v>6.03</v>
      </c>
      <c r="F15" s="7">
        <f t="shared" si="0"/>
        <v>4.9834710743801658</v>
      </c>
      <c r="G15" s="7">
        <f t="shared" si="1"/>
        <v>4.9834710743801658</v>
      </c>
      <c r="H15" s="7">
        <v>37676.519999999997</v>
      </c>
    </row>
    <row r="16" spans="1:9" s="14" customFormat="1" x14ac:dyDescent="0.25">
      <c r="A16" s="13" t="s">
        <v>27</v>
      </c>
      <c r="B16" s="14" t="s">
        <v>15</v>
      </c>
      <c r="C16" s="14">
        <v>418</v>
      </c>
      <c r="D16" s="14">
        <f>C16*50</f>
        <v>20900</v>
      </c>
      <c r="E16" s="14">
        <v>678.19</v>
      </c>
      <c r="F16" s="15">
        <f t="shared" si="0"/>
        <v>560.48760330578523</v>
      </c>
      <c r="G16" s="15">
        <f t="shared" si="1"/>
        <v>11.209752066115705</v>
      </c>
      <c r="H16" s="15">
        <v>329558.68000000098</v>
      </c>
    </row>
    <row r="17" spans="1:9" x14ac:dyDescent="0.25">
      <c r="A17" s="12" t="s">
        <v>28</v>
      </c>
      <c r="B17" t="s">
        <v>15</v>
      </c>
      <c r="C17">
        <v>213</v>
      </c>
      <c r="D17">
        <f>C17*80</f>
        <v>17040</v>
      </c>
      <c r="E17">
        <v>212.96</v>
      </c>
      <c r="F17" s="7">
        <f t="shared" si="0"/>
        <v>176</v>
      </c>
      <c r="G17" s="7">
        <f t="shared" si="1"/>
        <v>2.2000000000000002</v>
      </c>
      <c r="H17" s="7">
        <v>45360.53</v>
      </c>
    </row>
    <row r="18" spans="1:9" x14ac:dyDescent="0.25">
      <c r="A18" s="12" t="s">
        <v>29</v>
      </c>
      <c r="B18" t="s">
        <v>15</v>
      </c>
      <c r="C18">
        <v>66</v>
      </c>
      <c r="D18">
        <f>C18*60</f>
        <v>3960</v>
      </c>
      <c r="E18">
        <v>363</v>
      </c>
      <c r="F18" s="7">
        <f t="shared" si="0"/>
        <v>300</v>
      </c>
      <c r="G18" s="7">
        <f t="shared" si="1"/>
        <v>5</v>
      </c>
      <c r="H18" s="7">
        <v>23958.03</v>
      </c>
    </row>
    <row r="19" spans="1:9" x14ac:dyDescent="0.25">
      <c r="A19" s="12" t="s">
        <v>30</v>
      </c>
      <c r="B19" t="s">
        <v>15</v>
      </c>
      <c r="C19">
        <v>675</v>
      </c>
      <c r="D19">
        <f>C19*100</f>
        <v>67500</v>
      </c>
      <c r="E19">
        <v>593.73</v>
      </c>
      <c r="F19" s="7">
        <f t="shared" si="0"/>
        <v>490.68595041322317</v>
      </c>
      <c r="G19" s="7">
        <f t="shared" si="1"/>
        <v>4.9068595041322318</v>
      </c>
      <c r="H19" s="7">
        <v>408138.49</v>
      </c>
    </row>
    <row r="20" spans="1:9" x14ac:dyDescent="0.25">
      <c r="A20" s="12" t="s">
        <v>31</v>
      </c>
      <c r="B20" t="s">
        <v>13</v>
      </c>
      <c r="C20">
        <v>65500</v>
      </c>
      <c r="D20">
        <f>C20*1</f>
        <v>65500</v>
      </c>
      <c r="E20">
        <v>8.4499999999999993</v>
      </c>
      <c r="F20" s="7">
        <f t="shared" si="0"/>
        <v>6.9834710743801649</v>
      </c>
      <c r="G20" s="7">
        <f t="shared" si="1"/>
        <v>6.9834710743801649</v>
      </c>
      <c r="H20" s="7">
        <v>564176.25</v>
      </c>
    </row>
    <row r="21" spans="1:9" s="14" customFormat="1" x14ac:dyDescent="0.25">
      <c r="A21" s="13" t="s">
        <v>32</v>
      </c>
      <c r="B21" s="14" t="s">
        <v>15</v>
      </c>
      <c r="C21" s="14">
        <v>472</v>
      </c>
      <c r="D21" s="14">
        <f>C21*100</f>
        <v>47200</v>
      </c>
      <c r="E21" s="14">
        <v>149.49</v>
      </c>
      <c r="F21" s="15">
        <f t="shared" si="0"/>
        <v>123.54545454545456</v>
      </c>
      <c r="G21" s="15">
        <f t="shared" si="1"/>
        <v>1.2354545454545456</v>
      </c>
      <c r="H21" s="15">
        <v>70563.97</v>
      </c>
    </row>
    <row r="22" spans="1:9" x14ac:dyDescent="0.25">
      <c r="A22" s="12" t="s">
        <v>33</v>
      </c>
      <c r="B22" t="s">
        <v>15</v>
      </c>
      <c r="C22">
        <v>108</v>
      </c>
      <c r="D22">
        <f>C22*100</f>
        <v>10800</v>
      </c>
      <c r="E22">
        <v>149.5</v>
      </c>
      <c r="F22" s="7">
        <f t="shared" si="0"/>
        <v>123.55371900826447</v>
      </c>
      <c r="G22" s="7">
        <f t="shared" si="1"/>
        <v>1.2355371900826446</v>
      </c>
      <c r="H22" s="7">
        <v>16146</v>
      </c>
      <c r="I22" s="23">
        <f>SUM(D22:D23)</f>
        <v>23400</v>
      </c>
    </row>
    <row r="23" spans="1:9" x14ac:dyDescent="0.25">
      <c r="A23" s="12" t="s">
        <v>34</v>
      </c>
      <c r="B23" t="s">
        <v>13</v>
      </c>
      <c r="C23">
        <v>12600</v>
      </c>
      <c r="D23">
        <f>C23</f>
        <v>12600</v>
      </c>
      <c r="E23">
        <v>1.38</v>
      </c>
      <c r="F23" s="7">
        <f t="shared" si="0"/>
        <v>1.140495867768595</v>
      </c>
      <c r="G23" s="7">
        <f t="shared" si="1"/>
        <v>1.140495867768595</v>
      </c>
      <c r="H23" s="7">
        <v>17387.89</v>
      </c>
      <c r="I23" s="23"/>
    </row>
    <row r="24" spans="1:9" s="14" customFormat="1" x14ac:dyDescent="0.25">
      <c r="A24" s="13" t="s">
        <v>35</v>
      </c>
      <c r="B24" s="14" t="s">
        <v>13</v>
      </c>
      <c r="C24" s="14">
        <v>300</v>
      </c>
      <c r="D24" s="14">
        <f>C24*1</f>
        <v>300</v>
      </c>
      <c r="E24" s="14">
        <v>60.38</v>
      </c>
      <c r="F24" s="15">
        <f t="shared" si="0"/>
        <v>49.900826446280995</v>
      </c>
      <c r="G24" s="15">
        <f t="shared" si="1"/>
        <v>49.900826446280995</v>
      </c>
      <c r="H24" s="15">
        <v>18113.68</v>
      </c>
    </row>
    <row r="25" spans="1:9" s="14" customFormat="1" x14ac:dyDescent="0.25">
      <c r="A25" s="13" t="s">
        <v>36</v>
      </c>
      <c r="B25" s="14" t="s">
        <v>13</v>
      </c>
      <c r="C25" s="14">
        <v>295</v>
      </c>
      <c r="D25" s="14">
        <f>C25*1</f>
        <v>295</v>
      </c>
      <c r="E25" s="14">
        <v>60.37</v>
      </c>
      <c r="F25" s="15">
        <f t="shared" si="0"/>
        <v>49.892561983471076</v>
      </c>
      <c r="G25" s="15">
        <f t="shared" si="1"/>
        <v>49.892561983471076</v>
      </c>
      <c r="H25" s="15">
        <v>17811.740000000002</v>
      </c>
      <c r="I25" s="21">
        <f>SUM(D25:D26)</f>
        <v>502</v>
      </c>
    </row>
    <row r="26" spans="1:9" s="14" customFormat="1" x14ac:dyDescent="0.25">
      <c r="A26" s="13" t="s">
        <v>37</v>
      </c>
      <c r="B26" s="14" t="s">
        <v>13</v>
      </c>
      <c r="C26" s="14">
        <v>207</v>
      </c>
      <c r="D26" s="14">
        <f>C26</f>
        <v>207</v>
      </c>
      <c r="E26" s="14">
        <v>54.46</v>
      </c>
      <c r="F26" s="15">
        <f t="shared" si="0"/>
        <v>45.008264462809919</v>
      </c>
      <c r="G26" s="15">
        <f>F26</f>
        <v>45.008264462809919</v>
      </c>
      <c r="H26" s="15">
        <v>11273.62</v>
      </c>
      <c r="I26" s="21"/>
    </row>
    <row r="27" spans="1:9" x14ac:dyDescent="0.25">
      <c r="A27" s="12" t="s">
        <v>38</v>
      </c>
      <c r="B27" t="s">
        <v>15</v>
      </c>
      <c r="C27">
        <v>155</v>
      </c>
      <c r="D27">
        <f>C27*100</f>
        <v>15500</v>
      </c>
      <c r="E27">
        <v>252.99</v>
      </c>
      <c r="F27" s="7">
        <f t="shared" si="0"/>
        <v>209.08264462809919</v>
      </c>
      <c r="G27" s="7">
        <f>F27/(D27/C27)</f>
        <v>2.090826446280992</v>
      </c>
      <c r="H27" s="7">
        <v>39215.919999999998</v>
      </c>
    </row>
    <row r="28" spans="1:9" x14ac:dyDescent="0.25">
      <c r="H28" s="7">
        <f>SUM(H3:H27)</f>
        <v>3238394.7700000131</v>
      </c>
    </row>
  </sheetData>
  <mergeCells count="6">
    <mergeCell ref="I25:I26"/>
    <mergeCell ref="I6:I7"/>
    <mergeCell ref="I8:I9"/>
    <mergeCell ref="I10:I11"/>
    <mergeCell ref="I12:I13"/>
    <mergeCell ref="I22:I23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Podklad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Majeríková Karolina (PKN-ZAK)</cp:lastModifiedBy>
  <cp:revision>1</cp:revision>
  <cp:lastPrinted>2021-02-22T17:03:59Z</cp:lastPrinted>
  <dcterms:created xsi:type="dcterms:W3CDTF">2018-02-23T14:35:17Z</dcterms:created>
  <dcterms:modified xsi:type="dcterms:W3CDTF">2021-05-13T11:09:56Z</dcterms:modified>
  <dc:language>cs-CZ</dc:language>
</cp:coreProperties>
</file>